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9"/>
  <workbookPr/>
  <mc:AlternateContent xmlns:mc="http://schemas.openxmlformats.org/markup-compatibility/2006">
    <mc:Choice Requires="x15">
      <x15ac:absPath xmlns:x15ac="http://schemas.microsoft.com/office/spreadsheetml/2010/11/ac" url="R:\Projects\2022\22005558A\Project Information\Capital Cost Estimate\"/>
    </mc:Choice>
  </mc:AlternateContent>
  <xr:revisionPtr revIDLastSave="5" documentId="13_ncr:1_{74E8B5DC-0866-44D3-B9FB-8F7D7D498E55}" xr6:coauthVersionLast="47" xr6:coauthVersionMax="47" xr10:uidLastSave="{4740FEF2-7673-4542-B474-5A7208AEA805}"/>
  <bookViews>
    <workbookView xWindow="-108" yWindow="-108" windowWidth="23256" windowHeight="12576" xr2:uid="{00000000-000D-0000-FFFF-FFFF00000000}"/>
  </bookViews>
  <sheets>
    <sheet name="Summary" sheetId="4" r:id="rId1"/>
    <sheet name="East Yard" sheetId="1" r:id="rId2"/>
    <sheet name="West Yard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3" l="1"/>
  <c r="F52" i="1"/>
  <c r="B26" i="4"/>
  <c r="B24" i="4"/>
  <c r="B16" i="4"/>
  <c r="F27" i="1"/>
  <c r="F18" i="3"/>
  <c r="F25" i="1"/>
  <c r="F23" i="1"/>
  <c r="F22" i="1"/>
  <c r="F21" i="1"/>
  <c r="F20" i="1"/>
  <c r="F19" i="1"/>
  <c r="F24" i="1"/>
  <c r="F41" i="3"/>
  <c r="F42" i="3" s="1"/>
  <c r="F38" i="3"/>
  <c r="F37" i="3"/>
  <c r="F36" i="3"/>
  <c r="F35" i="3"/>
  <c r="F34" i="3"/>
  <c r="F33" i="3"/>
  <c r="F32" i="3"/>
  <c r="F31" i="3"/>
  <c r="F24" i="3"/>
  <c r="F23" i="3"/>
  <c r="F22" i="3"/>
  <c r="F21" i="3"/>
  <c r="F20" i="3"/>
  <c r="F16" i="3"/>
  <c r="F15" i="3"/>
  <c r="F14" i="3"/>
  <c r="F13" i="3"/>
  <c r="F12" i="3"/>
  <c r="F11" i="3"/>
  <c r="F9" i="3"/>
  <c r="F8" i="3"/>
  <c r="F7" i="3"/>
  <c r="F6" i="3"/>
  <c r="F45" i="1"/>
  <c r="F41" i="1"/>
  <c r="F33" i="1"/>
  <c r="F32" i="1"/>
  <c r="F26" i="1"/>
  <c r="F25" i="3" l="1"/>
  <c r="F39" i="3"/>
  <c r="F19" i="3"/>
  <c r="F10" i="3"/>
  <c r="F31" i="1"/>
  <c r="F44" i="3" l="1"/>
  <c r="F45" i="3" s="1"/>
  <c r="F42" i="1"/>
  <c r="F50" i="1"/>
  <c r="F43" i="1"/>
  <c r="F47" i="1"/>
  <c r="F46" i="1"/>
  <c r="F44" i="1"/>
  <c r="F40" i="1"/>
  <c r="F30" i="1"/>
  <c r="F29" i="1"/>
  <c r="F18" i="1"/>
  <c r="F16" i="1"/>
  <c r="F15" i="1"/>
  <c r="F14" i="1"/>
  <c r="F13" i="1"/>
  <c r="F12" i="1"/>
  <c r="F11" i="1"/>
  <c r="F9" i="1"/>
  <c r="F8" i="1"/>
  <c r="F7" i="1"/>
  <c r="F6" i="1"/>
  <c r="F34" i="1" l="1"/>
  <c r="F49" i="3"/>
  <c r="F48" i="3"/>
  <c r="F47" i="3"/>
  <c r="F46" i="3"/>
  <c r="F28" i="1"/>
  <c r="F10" i="1"/>
  <c r="F51" i="1"/>
  <c r="F48" i="1"/>
  <c r="F53" i="1" l="1"/>
  <c r="F50" i="3"/>
  <c r="B5" i="4" s="1"/>
  <c r="F54" i="1" l="1"/>
  <c r="F57" i="1" s="1"/>
  <c r="F58" i="1" l="1"/>
  <c r="F55" i="1"/>
  <c r="F56" i="1"/>
  <c r="F59" i="1" l="1"/>
  <c r="B4" i="4" s="1"/>
  <c r="B6" i="4" s="1"/>
</calcChain>
</file>

<file path=xl/sharedStrings.xml><?xml version="1.0" encoding="utf-8"?>
<sst xmlns="http://schemas.openxmlformats.org/spreadsheetml/2006/main" count="256" uniqueCount="112">
  <si>
    <t>ASPA Interchange Yard 30% Design Cost Estimate</t>
  </si>
  <si>
    <t>Summary Sheet</t>
  </si>
  <si>
    <t>2024 Dollars</t>
  </si>
  <si>
    <t>East Yard Total Estimated Cost:</t>
  </si>
  <si>
    <t>West Yard Total Cost:</t>
  </si>
  <si>
    <t>Total Estimated Project Cost:</t>
  </si>
  <si>
    <t>East Yard Track Storage Lenght:</t>
  </si>
  <si>
    <t>Yard Track 30</t>
  </si>
  <si>
    <t>Track Feet (TF)</t>
  </si>
  <si>
    <t>Yard Track 31</t>
  </si>
  <si>
    <t>Yard Track 32</t>
  </si>
  <si>
    <t>Yard Track 1</t>
  </si>
  <si>
    <t>Yard Track 2</t>
  </si>
  <si>
    <t>Yard Track 3</t>
  </si>
  <si>
    <t>Yard Track 4</t>
  </si>
  <si>
    <t>Total East Yard Storage Length:</t>
  </si>
  <si>
    <t>West Yard Track Storage Lenght:</t>
  </si>
  <si>
    <t>Yard Track 5</t>
  </si>
  <si>
    <t>Yard Track 6</t>
  </si>
  <si>
    <t>Yard Track 7</t>
  </si>
  <si>
    <t>Yard Track 8</t>
  </si>
  <si>
    <t>Yard Track 9</t>
  </si>
  <si>
    <t>Total West Yard Storage Length:</t>
  </si>
  <si>
    <t>Total Proposed Yard Storage Length:</t>
  </si>
  <si>
    <t>ASPA Interchange Yard 30% Design Cost Estimate (East Yard)</t>
  </si>
  <si>
    <t xml:space="preserve">  Description</t>
  </si>
  <si>
    <t>Quantity</t>
  </si>
  <si>
    <t>Unit</t>
  </si>
  <si>
    <t>Unit Price</t>
  </si>
  <si>
    <t>Amount</t>
  </si>
  <si>
    <t>Notes</t>
  </si>
  <si>
    <t>Earthwork</t>
  </si>
  <si>
    <t>Clearing &amp; Grubbing</t>
  </si>
  <si>
    <t>Acre</t>
  </si>
  <si>
    <t>Includes Proposed yard Tracks 30, 31 &amp; 32</t>
  </si>
  <si>
    <t>Excavation (To be used on site)</t>
  </si>
  <si>
    <t>CY</t>
  </si>
  <si>
    <t>Embankment (Hauled to site)</t>
  </si>
  <si>
    <t>Approxiamte fill height for yard = 3.5-feet. Add 3-feet from undercut.</t>
  </si>
  <si>
    <t>Excavation (Undercut) - Contractor Disposes of Waste Off Site</t>
  </si>
  <si>
    <t>Undercut average of 3-feet. Assumption based on geotechnical report.</t>
  </si>
  <si>
    <t>Subtotal:</t>
  </si>
  <si>
    <t>Erosion Control</t>
  </si>
  <si>
    <t>F &amp; I Seeding &amp; Mulching</t>
  </si>
  <si>
    <t>F &amp; I Silt Fence</t>
  </si>
  <si>
    <t>LF</t>
  </si>
  <si>
    <t>F &amp; I Rock Check Dams</t>
  </si>
  <si>
    <t>Tons</t>
  </si>
  <si>
    <t>F &amp; I Rip Rap</t>
  </si>
  <si>
    <t>F &amp; I Filter Fabric for Erosion Control</t>
  </si>
  <si>
    <t>SY</t>
  </si>
  <si>
    <t>F &amp; I Erosion Control Filter Ring</t>
  </si>
  <si>
    <t>Each</t>
  </si>
  <si>
    <t>Use LS for 30% Design</t>
  </si>
  <si>
    <t>Roadway</t>
  </si>
  <si>
    <t>Remove and Dispose of Existing Grade Crossing at North tie-in Across Industrial Canal Road</t>
  </si>
  <si>
    <t>Remove existing grade crossing at south tie-in, will be replaced with new grade crossing.</t>
  </si>
  <si>
    <t>Construct New Asphalt Grade Crossing at North tie-in Across Industrial Canal Road</t>
  </si>
  <si>
    <t>Includes full depth pavement construction and rubber grade crossing material.</t>
  </si>
  <si>
    <t>Construct New Asphalt Grade Crossing over Yard Track 32, Yard Track 1 and Yard Lead</t>
  </si>
  <si>
    <t>Construct New Asphalt Grade Crossing over Yard Tracks 1, 2, 3, 4 &amp; 5 (Relocated Industrial Canal Road)</t>
  </si>
  <si>
    <t>Remove and Dispose of Existing Grade Crossing at South tie-in Across Industrial Canal Road</t>
  </si>
  <si>
    <t>Construct New Asphalt Grade Crossing at South tie-in Across Industrial Canal Road</t>
  </si>
  <si>
    <t>Remove and Dispose of Existing Roadway Pavement</t>
  </si>
  <si>
    <t>Construct 30' Wide Asphalt Roadway (Relocated Industrial Canal Road)</t>
  </si>
  <si>
    <t>Full depth bituminous pavement.</t>
  </si>
  <si>
    <t>Relocate Existing Signs</t>
  </si>
  <si>
    <t>LS</t>
  </si>
  <si>
    <t>F &amp; I New Signs</t>
  </si>
  <si>
    <t>Civil Site</t>
  </si>
  <si>
    <t>Remove and Dispose of Existing Fence</t>
  </si>
  <si>
    <t>Install Chain Link Fence, 8' High</t>
  </si>
  <si>
    <t>Construct Culverts and Construct Headwall</t>
  </si>
  <si>
    <t>Two outfalls to Three Mile Creek.</t>
  </si>
  <si>
    <t>Remove Storm Drain</t>
  </si>
  <si>
    <t>F &amp; I Storm Drains</t>
  </si>
  <si>
    <t>Assumption: Will refine in subsequent design phase.</t>
  </si>
  <si>
    <t>Utilities</t>
  </si>
  <si>
    <t>Railroad agreements will determine if utility companies or railroad will pay for utility relocations.</t>
  </si>
  <si>
    <t>Relocate Existing Electric Poles and Wires</t>
  </si>
  <si>
    <t>Remove Existing Electric Poles and Wires</t>
  </si>
  <si>
    <t>Assumes existing building demolition and power will not be needed.</t>
  </si>
  <si>
    <t>Relocate Transmission Poles and Wires</t>
  </si>
  <si>
    <t>Trackwork</t>
  </si>
  <si>
    <t xml:space="preserve">Construct Track (136# Rail, Wood Ties, OTM) </t>
  </si>
  <si>
    <t>TF</t>
  </si>
  <si>
    <t>F&amp; I Ballast</t>
  </si>
  <si>
    <t>F &amp; I Subballast</t>
  </si>
  <si>
    <t>Shift Existing Track (Cut &amp; Throw)</t>
  </si>
  <si>
    <t>Connection to existing track at bridge.</t>
  </si>
  <si>
    <t>Remove Existing Track</t>
  </si>
  <si>
    <t>F &amp; I # 10 Eqilateral Turnout Near Bridge</t>
  </si>
  <si>
    <t>F &amp; I # 10 LH Turnout</t>
  </si>
  <si>
    <t>Includes turnout to west yard.</t>
  </si>
  <si>
    <t>F &amp; I # 10 RH Turnout</t>
  </si>
  <si>
    <t>Hazmat</t>
  </si>
  <si>
    <t>Assumption</t>
  </si>
  <si>
    <t>Right-of-Way</t>
  </si>
  <si>
    <t>Right-of-Way Acquisition</t>
  </si>
  <si>
    <t>Construction Cost - Subtotal:</t>
  </si>
  <si>
    <t>Contingency:</t>
  </si>
  <si>
    <t>For 30% design, a 25% contingency is typically added. As the design progresses with more detail, the contingency will be reduced.</t>
  </si>
  <si>
    <t>General Conditions</t>
  </si>
  <si>
    <t>Construction Administration</t>
  </si>
  <si>
    <t>Permit and Fees</t>
  </si>
  <si>
    <t>Includes environmental.</t>
  </si>
  <si>
    <t>Bonding &amp; Insurance</t>
  </si>
  <si>
    <t>Construction Cost - TOTAL:</t>
  </si>
  <si>
    <t>Estimate does not include building demolition.</t>
  </si>
  <si>
    <t>ASPA Interchange Yard 30% Design Cost Estimate (West Yard)</t>
  </si>
  <si>
    <t>Approxiamte fill height for yard = 4-feet. Add 3-feet from undercut.</t>
  </si>
  <si>
    <t>Assumes all utility relocations and removals will be done for the East yard construction.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</si>
</sst>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0\+00.00"/>
    <numFmt numFmtId="166" formatCode="_(&quot;$&quot;* #,##0_);_(&quot;$&quot;* \(#,##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</font>
    <font>
      <b/>
      <sz val="11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64" fontId="6" fillId="0" borderId="6" xfId="1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6" fillId="0" borderId="2" xfId="1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164" fontId="7" fillId="0" borderId="11" xfId="1" applyFont="1" applyBorder="1" applyAlignment="1">
      <alignment vertical="center"/>
    </xf>
    <xf numFmtId="164" fontId="6" fillId="0" borderId="4" xfId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64" fontId="6" fillId="0" borderId="1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164" fontId="7" fillId="0" borderId="6" xfId="1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31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164" fontId="7" fillId="0" borderId="12" xfId="0" applyNumberFormat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164" fontId="6" fillId="0" borderId="33" xfId="1" applyFont="1" applyBorder="1" applyAlignment="1">
      <alignment vertical="center"/>
    </xf>
    <xf numFmtId="0" fontId="6" fillId="0" borderId="34" xfId="0" applyFont="1" applyBorder="1" applyAlignment="1">
      <alignment vertical="center" wrapText="1"/>
    </xf>
    <xf numFmtId="165" fontId="8" fillId="0" borderId="33" xfId="0" applyNumberFormat="1" applyFont="1" applyBorder="1" applyAlignment="1">
      <alignment horizontal="left" vertical="center"/>
    </xf>
    <xf numFmtId="0" fontId="9" fillId="0" borderId="22" xfId="0" applyFont="1" applyBorder="1"/>
    <xf numFmtId="0" fontId="8" fillId="0" borderId="30" xfId="0" applyFont="1" applyBorder="1"/>
    <xf numFmtId="10" fontId="8" fillId="0" borderId="4" xfId="2" applyNumberFormat="1" applyFont="1" applyBorder="1"/>
    <xf numFmtId="0" fontId="9" fillId="0" borderId="32" xfId="0" applyFont="1" applyBorder="1"/>
    <xf numFmtId="0" fontId="8" fillId="0" borderId="23" xfId="0" applyFont="1" applyBorder="1"/>
    <xf numFmtId="10" fontId="8" fillId="0" borderId="2" xfId="2" applyNumberFormat="1" applyFont="1" applyBorder="1"/>
    <xf numFmtId="0" fontId="7" fillId="0" borderId="27" xfId="0" applyFont="1" applyBorder="1" applyAlignment="1">
      <alignment horizontal="left" vertical="center"/>
    </xf>
    <xf numFmtId="0" fontId="10" fillId="0" borderId="21" xfId="0" applyFont="1" applyBorder="1"/>
    <xf numFmtId="0" fontId="10" fillId="0" borderId="6" xfId="0" applyFont="1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164" fontId="10" fillId="0" borderId="7" xfId="0" applyNumberFormat="1" applyFont="1" applyBorder="1"/>
    <xf numFmtId="164" fontId="8" fillId="0" borderId="15" xfId="0" applyNumberFormat="1" applyFont="1" applyBorder="1"/>
    <xf numFmtId="0" fontId="7" fillId="0" borderId="31" xfId="0" applyFont="1" applyBorder="1" applyAlignment="1">
      <alignment horizontal="left" vertical="center"/>
    </xf>
    <xf numFmtId="164" fontId="10" fillId="0" borderId="15" xfId="0" applyNumberFormat="1" applyFont="1" applyBorder="1"/>
    <xf numFmtId="164" fontId="8" fillId="0" borderId="9" xfId="0" applyNumberFormat="1" applyFont="1" applyBorder="1"/>
    <xf numFmtId="0" fontId="6" fillId="0" borderId="32" xfId="0" applyFont="1" applyBorder="1" applyAlignment="1">
      <alignment vertical="center" wrapText="1"/>
    </xf>
    <xf numFmtId="0" fontId="7" fillId="2" borderId="29" xfId="0" applyFont="1" applyFill="1" applyBorder="1" applyAlignment="1">
      <alignment horizontal="left" vertical="center"/>
    </xf>
    <xf numFmtId="0" fontId="10" fillId="2" borderId="25" xfId="0" applyFont="1" applyFill="1" applyBorder="1"/>
    <xf numFmtId="0" fontId="10" fillId="2" borderId="11" xfId="0" applyFont="1" applyFill="1" applyBorder="1"/>
    <xf numFmtId="165" fontId="6" fillId="0" borderId="33" xfId="0" applyNumberFormat="1" applyFont="1" applyBorder="1" applyAlignment="1">
      <alignment horizontal="left" vertical="center"/>
    </xf>
    <xf numFmtId="166" fontId="10" fillId="2" borderId="12" xfId="0" applyNumberFormat="1" applyFont="1" applyFill="1" applyBorder="1"/>
    <xf numFmtId="0" fontId="8" fillId="0" borderId="32" xfId="0" applyFont="1" applyBorder="1"/>
    <xf numFmtId="0" fontId="7" fillId="0" borderId="37" xfId="0" applyFont="1" applyBorder="1" applyAlignment="1">
      <alignment vertical="center" wrapText="1"/>
    </xf>
    <xf numFmtId="0" fontId="7" fillId="0" borderId="37" xfId="0" applyFont="1" applyBorder="1" applyAlignment="1">
      <alignment horizontal="center" vertical="center"/>
    </xf>
    <xf numFmtId="164" fontId="7" fillId="0" borderId="37" xfId="1" applyFont="1" applyBorder="1" applyAlignment="1">
      <alignment vertical="center"/>
    </xf>
    <xf numFmtId="164" fontId="7" fillId="0" borderId="38" xfId="0" applyNumberFormat="1" applyFont="1" applyBorder="1" applyAlignment="1">
      <alignment vertical="center"/>
    </xf>
    <xf numFmtId="0" fontId="6" fillId="0" borderId="35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37" xfId="0" applyNumberFormat="1" applyFont="1" applyBorder="1" applyAlignment="1">
      <alignment horizontal="center" vertical="center"/>
    </xf>
    <xf numFmtId="0" fontId="13" fillId="0" borderId="21" xfId="0" applyFont="1" applyBorder="1"/>
    <xf numFmtId="0" fontId="14" fillId="0" borderId="23" xfId="0" applyFont="1" applyBorder="1"/>
    <xf numFmtId="0" fontId="8" fillId="0" borderId="26" xfId="0" applyFont="1" applyBorder="1"/>
    <xf numFmtId="164" fontId="12" fillId="0" borderId="12" xfId="0" applyNumberFormat="1" applyFont="1" applyBorder="1" applyAlignment="1">
      <alignment vertical="center"/>
    </xf>
    <xf numFmtId="0" fontId="4" fillId="3" borderId="5" xfId="0" applyFont="1" applyFill="1" applyBorder="1"/>
    <xf numFmtId="0" fontId="2" fillId="3" borderId="8" xfId="0" applyFont="1" applyFill="1" applyBorder="1"/>
    <xf numFmtId="0" fontId="2" fillId="3" borderId="10" xfId="0" applyFont="1" applyFill="1" applyBorder="1"/>
    <xf numFmtId="0" fontId="4" fillId="3" borderId="3" xfId="0" applyFont="1" applyFill="1" applyBorder="1"/>
    <xf numFmtId="0" fontId="2" fillId="3" borderId="3" xfId="0" applyFont="1" applyFill="1" applyBorder="1"/>
    <xf numFmtId="0" fontId="4" fillId="3" borderId="8" xfId="0" applyFont="1" applyFill="1" applyBorder="1"/>
    <xf numFmtId="0" fontId="4" fillId="3" borderId="0" xfId="0" applyFont="1" applyFill="1"/>
    <xf numFmtId="0" fontId="2" fillId="3" borderId="0" xfId="0" applyFont="1" applyFill="1"/>
    <xf numFmtId="0" fontId="4" fillId="3" borderId="13" xfId="0" applyFont="1" applyFill="1" applyBorder="1"/>
    <xf numFmtId="0" fontId="4" fillId="3" borderId="36" xfId="0" applyFont="1" applyFill="1" applyBorder="1" applyAlignment="1">
      <alignment vertical="top"/>
    </xf>
    <xf numFmtId="0" fontId="4" fillId="3" borderId="16" xfId="0" applyFont="1" applyFill="1" applyBorder="1"/>
    <xf numFmtId="0" fontId="4" fillId="3" borderId="14" xfId="0" applyFont="1" applyFill="1" applyBorder="1"/>
    <xf numFmtId="0" fontId="4" fillId="4" borderId="5" xfId="0" applyFont="1" applyFill="1" applyBorder="1"/>
    <xf numFmtId="0" fontId="2" fillId="4" borderId="8" xfId="0" applyFont="1" applyFill="1" applyBorder="1"/>
    <xf numFmtId="0" fontId="2" fillId="4" borderId="10" xfId="0" applyFont="1" applyFill="1" applyBorder="1"/>
    <xf numFmtId="0" fontId="4" fillId="4" borderId="3" xfId="0" applyFont="1" applyFill="1" applyBorder="1"/>
    <xf numFmtId="0" fontId="2" fillId="4" borderId="3" xfId="0" applyFont="1" applyFill="1" applyBorder="1"/>
    <xf numFmtId="0" fontId="4" fillId="4" borderId="0" xfId="0" applyFont="1" applyFill="1"/>
    <xf numFmtId="0" fontId="2" fillId="4" borderId="0" xfId="0" applyFont="1" applyFill="1"/>
    <xf numFmtId="0" fontId="4" fillId="4" borderId="13" xfId="0" applyFont="1" applyFill="1" applyBorder="1"/>
    <xf numFmtId="0" fontId="4" fillId="4" borderId="36" xfId="0" applyFont="1" applyFill="1" applyBorder="1" applyAlignment="1">
      <alignment vertical="top"/>
    </xf>
    <xf numFmtId="0" fontId="4" fillId="4" borderId="16" xfId="0" applyFont="1" applyFill="1" applyBorder="1"/>
    <xf numFmtId="0" fontId="4" fillId="4" borderId="14" xfId="0" applyFont="1" applyFill="1" applyBorder="1"/>
    <xf numFmtId="165" fontId="6" fillId="0" borderId="4" xfId="0" applyNumberFormat="1" applyFont="1" applyBorder="1" applyAlignment="1">
      <alignment horizontal="left" vertical="center"/>
    </xf>
    <xf numFmtId="165" fontId="6" fillId="0" borderId="6" xfId="0" applyNumberFormat="1" applyFont="1" applyBorder="1" applyAlignment="1">
      <alignment horizontal="left" vertical="center" wrapText="1"/>
    </xf>
    <xf numFmtId="165" fontId="6" fillId="0" borderId="39" xfId="0" applyNumberFormat="1" applyFont="1" applyBorder="1" applyAlignment="1">
      <alignment horizontal="left" vertical="center" wrapText="1"/>
    </xf>
    <xf numFmtId="0" fontId="11" fillId="0" borderId="3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6" fillId="0" borderId="11" xfId="1" applyFont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0" fontId="11" fillId="0" borderId="37" xfId="0" applyFont="1" applyBorder="1" applyAlignment="1">
      <alignment horizontal="center" vertical="center"/>
    </xf>
    <xf numFmtId="165" fontId="6" fillId="0" borderId="33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164" fontId="7" fillId="0" borderId="4" xfId="1" applyFont="1" applyBorder="1" applyAlignment="1">
      <alignment vertical="center"/>
    </xf>
    <xf numFmtId="0" fontId="11" fillId="0" borderId="18" xfId="0" applyFont="1" applyBorder="1" applyAlignment="1">
      <alignment vertical="center" wrapText="1"/>
    </xf>
    <xf numFmtId="3" fontId="11" fillId="0" borderId="41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vertical="center" wrapText="1"/>
    </xf>
    <xf numFmtId="0" fontId="0" fillId="0" borderId="2" xfId="0" applyBorder="1"/>
    <xf numFmtId="166" fontId="0" fillId="0" borderId="2" xfId="1" applyNumberFormat="1" applyFont="1" applyBorder="1"/>
    <xf numFmtId="0" fontId="15" fillId="0" borderId="2" xfId="0" applyFont="1" applyBorder="1"/>
    <xf numFmtId="0" fontId="15" fillId="5" borderId="28" xfId="0" applyFont="1" applyFill="1" applyBorder="1"/>
    <xf numFmtId="0" fontId="0" fillId="5" borderId="23" xfId="0" applyFill="1" applyBorder="1"/>
    <xf numFmtId="0" fontId="0" fillId="5" borderId="42" xfId="0" applyFill="1" applyBorder="1"/>
    <xf numFmtId="0" fontId="15" fillId="6" borderId="28" xfId="0" applyFont="1" applyFill="1" applyBorder="1"/>
    <xf numFmtId="0" fontId="15" fillId="6" borderId="23" xfId="0" applyFont="1" applyFill="1" applyBorder="1"/>
    <xf numFmtId="0" fontId="15" fillId="6" borderId="42" xfId="0" applyFont="1" applyFill="1" applyBorder="1"/>
    <xf numFmtId="0" fontId="15" fillId="6" borderId="2" xfId="0" applyFont="1" applyFill="1" applyBorder="1"/>
    <xf numFmtId="166" fontId="15" fillId="6" borderId="2" xfId="0" applyNumberFormat="1" applyFont="1" applyFill="1" applyBorder="1"/>
    <xf numFmtId="0" fontId="17" fillId="0" borderId="0" xfId="0" applyFont="1"/>
    <xf numFmtId="16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62</xdr:row>
      <xdr:rowOff>167640</xdr:rowOff>
    </xdr:from>
    <xdr:to>
      <xdr:col>1</xdr:col>
      <xdr:colOff>2697480</xdr:colOff>
      <xdr:row>67</xdr:row>
      <xdr:rowOff>60960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2CAC876-8E5C-4FE8-9DA2-99CD340582AD}"/>
            </a:ext>
          </a:extLst>
        </xdr:cNvPr>
        <xdr:cNvSpPr txBox="1">
          <a:spLocks noChangeArrowheads="1"/>
        </xdr:cNvSpPr>
      </xdr:nvSpPr>
      <xdr:spPr bwMode="auto">
        <a:xfrm>
          <a:off x="106680" y="10767060"/>
          <a:ext cx="3787140" cy="8077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  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 &amp; I = Furnish and Install  D &amp; D = Demolition &amp; Disposal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TF = Track Feet                  CY = Cubic Yards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SY = Square Yards             LS = Lump Sum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53</xdr:row>
      <xdr:rowOff>167640</xdr:rowOff>
    </xdr:from>
    <xdr:to>
      <xdr:col>1</xdr:col>
      <xdr:colOff>2697480</xdr:colOff>
      <xdr:row>58</xdr:row>
      <xdr:rowOff>60960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224BDD5-E9EC-4F54-A25F-6952DBB92C95}"/>
            </a:ext>
          </a:extLst>
        </xdr:cNvPr>
        <xdr:cNvSpPr txBox="1">
          <a:spLocks noChangeArrowheads="1"/>
        </xdr:cNvSpPr>
      </xdr:nvSpPr>
      <xdr:spPr bwMode="auto">
        <a:xfrm>
          <a:off x="106680" y="12237720"/>
          <a:ext cx="3787140" cy="8077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  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 &amp; I = Furnish and Install  D &amp; D = Demolition &amp; Disposal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TF = Track Feet                  CY = Cubic Yards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SY = Square Yards             LS = Lump Sum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025F-EBD0-4620-83B7-270515F74F0F}">
  <dimension ref="A1:F26"/>
  <sheetViews>
    <sheetView tabSelected="1" workbookViewId="0">
      <selection activeCell="G18" sqref="G18"/>
    </sheetView>
  </sheetViews>
  <sheetFormatPr defaultRowHeight="14.45"/>
  <cols>
    <col min="1" max="1" width="34" customWidth="1"/>
    <col min="2" max="2" width="15.5703125" customWidth="1"/>
    <col min="3" max="3" width="8.85546875" customWidth="1"/>
    <col min="6" max="6" width="10.140625" bestFit="1" customWidth="1"/>
  </cols>
  <sheetData>
    <row r="1" spans="1:6" ht="21">
      <c r="A1" s="7" t="s">
        <v>0</v>
      </c>
    </row>
    <row r="2" spans="1:6" ht="21">
      <c r="A2" s="7" t="s">
        <v>1</v>
      </c>
    </row>
    <row r="3" spans="1:6" ht="15.6">
      <c r="A3" s="129" t="s">
        <v>2</v>
      </c>
    </row>
    <row r="4" spans="1:6">
      <c r="A4" s="118" t="s">
        <v>3</v>
      </c>
      <c r="B4" s="119">
        <f>'East Yard'!F59</f>
        <v>34158825.730799995</v>
      </c>
    </row>
    <row r="5" spans="1:6">
      <c r="A5" s="118" t="s">
        <v>4</v>
      </c>
      <c r="B5" s="119">
        <f>'West Yard'!F50</f>
        <v>18675560.215</v>
      </c>
    </row>
    <row r="6" spans="1:6">
      <c r="A6" s="127" t="s">
        <v>5</v>
      </c>
      <c r="B6" s="128">
        <f>B4+B5</f>
        <v>52834385.945799991</v>
      </c>
    </row>
    <row r="8" spans="1:6">
      <c r="A8" s="121" t="s">
        <v>6</v>
      </c>
      <c r="B8" s="122"/>
      <c r="C8" s="122"/>
      <c r="D8" s="123"/>
    </row>
    <row r="9" spans="1:6">
      <c r="A9" s="118" t="s">
        <v>7</v>
      </c>
      <c r="B9" s="118">
        <v>2420</v>
      </c>
      <c r="C9" s="118" t="s">
        <v>8</v>
      </c>
      <c r="D9" s="118"/>
    </row>
    <row r="10" spans="1:6">
      <c r="A10" s="118" t="s">
        <v>9</v>
      </c>
      <c r="B10" s="118">
        <v>2370</v>
      </c>
      <c r="C10" s="118" t="s">
        <v>8</v>
      </c>
      <c r="D10" s="118"/>
    </row>
    <row r="11" spans="1:6">
      <c r="A11" s="118" t="s">
        <v>10</v>
      </c>
      <c r="B11" s="118">
        <v>2280</v>
      </c>
      <c r="C11" s="118" t="s">
        <v>8</v>
      </c>
      <c r="D11" s="118"/>
    </row>
    <row r="12" spans="1:6">
      <c r="A12" s="118" t="s">
        <v>11</v>
      </c>
      <c r="B12" s="118">
        <v>3530</v>
      </c>
      <c r="C12" s="118" t="s">
        <v>8</v>
      </c>
      <c r="D12" s="118"/>
    </row>
    <row r="13" spans="1:6">
      <c r="A13" s="118" t="s">
        <v>12</v>
      </c>
      <c r="B13" s="118">
        <v>3550</v>
      </c>
      <c r="C13" s="118" t="s">
        <v>8</v>
      </c>
      <c r="D13" s="118"/>
    </row>
    <row r="14" spans="1:6">
      <c r="A14" s="118" t="s">
        <v>13</v>
      </c>
      <c r="B14" s="118">
        <v>3680</v>
      </c>
      <c r="C14" s="118" t="s">
        <v>8</v>
      </c>
      <c r="D14" s="118"/>
    </row>
    <row r="15" spans="1:6">
      <c r="A15" s="118" t="s">
        <v>14</v>
      </c>
      <c r="B15" s="118">
        <v>3700</v>
      </c>
      <c r="C15" s="118" t="s">
        <v>8</v>
      </c>
      <c r="D15" s="118"/>
    </row>
    <row r="16" spans="1:6">
      <c r="A16" s="120" t="s">
        <v>15</v>
      </c>
      <c r="B16" s="120">
        <f>SUM(B9:B15)</f>
        <v>21530</v>
      </c>
      <c r="C16" s="120" t="s">
        <v>8</v>
      </c>
      <c r="D16" s="118"/>
      <c r="F16" s="130"/>
    </row>
    <row r="18" spans="1:6">
      <c r="A18" s="121" t="s">
        <v>16</v>
      </c>
      <c r="B18" s="122"/>
      <c r="C18" s="122"/>
      <c r="D18" s="123"/>
    </row>
    <row r="19" spans="1:6">
      <c r="A19" s="118" t="s">
        <v>17</v>
      </c>
      <c r="B19" s="118">
        <v>3760</v>
      </c>
      <c r="C19" s="118" t="s">
        <v>8</v>
      </c>
      <c r="D19" s="118"/>
    </row>
    <row r="20" spans="1:6">
      <c r="A20" s="118" t="s">
        <v>18</v>
      </c>
      <c r="B20" s="118">
        <v>3540</v>
      </c>
      <c r="C20" s="118" t="s">
        <v>8</v>
      </c>
      <c r="D20" s="118"/>
    </row>
    <row r="21" spans="1:6">
      <c r="A21" s="118" t="s">
        <v>19</v>
      </c>
      <c r="B21" s="118">
        <v>3440</v>
      </c>
      <c r="C21" s="118" t="s">
        <v>8</v>
      </c>
      <c r="D21" s="118"/>
    </row>
    <row r="22" spans="1:6">
      <c r="A22" s="118" t="s">
        <v>20</v>
      </c>
      <c r="B22" s="118">
        <v>3350</v>
      </c>
      <c r="C22" s="118" t="s">
        <v>8</v>
      </c>
      <c r="D22" s="118"/>
    </row>
    <row r="23" spans="1:6">
      <c r="A23" s="118" t="s">
        <v>21</v>
      </c>
      <c r="B23" s="118">
        <v>3360</v>
      </c>
      <c r="C23" s="118" t="s">
        <v>8</v>
      </c>
      <c r="D23" s="118"/>
    </row>
    <row r="24" spans="1:6">
      <c r="A24" s="120" t="s">
        <v>22</v>
      </c>
      <c r="B24" s="120">
        <f>SUM(B17:B23)</f>
        <v>17450</v>
      </c>
      <c r="C24" s="120" t="s">
        <v>8</v>
      </c>
      <c r="D24" s="118"/>
      <c r="F24" s="130"/>
    </row>
    <row r="26" spans="1:6">
      <c r="A26" s="124" t="s">
        <v>23</v>
      </c>
      <c r="B26" s="125">
        <f>B16+B24</f>
        <v>38980</v>
      </c>
      <c r="C26" s="125" t="s">
        <v>8</v>
      </c>
      <c r="D26" s="126"/>
    </row>
  </sheetData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G59"/>
  <sheetViews>
    <sheetView topLeftCell="A31" workbookViewId="0">
      <selection activeCell="F53" sqref="F53"/>
    </sheetView>
  </sheetViews>
  <sheetFormatPr defaultRowHeight="14.45"/>
  <cols>
    <col min="1" max="1" width="17.42578125" customWidth="1"/>
    <col min="2" max="2" width="52.28515625" customWidth="1"/>
    <col min="3" max="4" width="10.7109375" customWidth="1"/>
    <col min="5" max="6" width="15.7109375" customWidth="1"/>
    <col min="7" max="7" width="62.28515625" customWidth="1"/>
  </cols>
  <sheetData>
    <row r="1" spans="1:7" ht="21">
      <c r="A1" s="7" t="s">
        <v>24</v>
      </c>
    </row>
    <row r="3" spans="1:7" s="2" customFormat="1" thickBot="1">
      <c r="A3" s="1"/>
      <c r="B3" s="5" t="s">
        <v>25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</row>
    <row r="4" spans="1:7" s="2" customFormat="1" ht="13.9">
      <c r="C4" s="3"/>
      <c r="D4" s="3"/>
      <c r="E4" s="3"/>
      <c r="F4" s="3"/>
      <c r="G4" s="3"/>
    </row>
    <row r="5" spans="1:7" s="2" customFormat="1" thickBot="1">
      <c r="A5" s="4"/>
      <c r="C5" s="3"/>
      <c r="D5" s="3"/>
    </row>
    <row r="6" spans="1:7" s="2" customFormat="1" ht="13.9">
      <c r="A6" s="81" t="s">
        <v>31</v>
      </c>
      <c r="B6" s="12" t="s">
        <v>32</v>
      </c>
      <c r="C6" s="68">
        <v>17</v>
      </c>
      <c r="D6" s="13" t="s">
        <v>33</v>
      </c>
      <c r="E6" s="14">
        <v>12072</v>
      </c>
      <c r="F6" s="15">
        <f>C6*E6</f>
        <v>205224</v>
      </c>
      <c r="G6" s="28" t="s">
        <v>34</v>
      </c>
    </row>
    <row r="7" spans="1:7" s="2" customFormat="1" ht="13.9">
      <c r="A7" s="82"/>
      <c r="B7" s="8" t="s">
        <v>35</v>
      </c>
      <c r="C7" s="69"/>
      <c r="D7" s="16" t="s">
        <v>36</v>
      </c>
      <c r="E7" s="17">
        <v>16</v>
      </c>
      <c r="F7" s="18">
        <f t="shared" ref="F7:F9" si="0">C7*E7</f>
        <v>0</v>
      </c>
      <c r="G7" s="26"/>
    </row>
    <row r="8" spans="1:7" s="2" customFormat="1" ht="13.9">
      <c r="A8" s="82"/>
      <c r="B8" s="8" t="s">
        <v>37</v>
      </c>
      <c r="C8" s="69">
        <v>107237</v>
      </c>
      <c r="D8" s="16" t="s">
        <v>36</v>
      </c>
      <c r="E8" s="17">
        <v>20</v>
      </c>
      <c r="F8" s="18">
        <f t="shared" si="0"/>
        <v>2144740</v>
      </c>
      <c r="G8" s="26" t="s">
        <v>38</v>
      </c>
    </row>
    <row r="9" spans="1:7" s="2" customFormat="1" ht="26.45">
      <c r="A9" s="82"/>
      <c r="B9" s="8" t="s">
        <v>39</v>
      </c>
      <c r="C9" s="69">
        <v>49495</v>
      </c>
      <c r="D9" s="16" t="s">
        <v>36</v>
      </c>
      <c r="E9" s="17">
        <v>32</v>
      </c>
      <c r="F9" s="18">
        <f t="shared" si="0"/>
        <v>1583840</v>
      </c>
      <c r="G9" s="26" t="s">
        <v>40</v>
      </c>
    </row>
    <row r="10" spans="1:7" s="2" customFormat="1" thickBot="1">
      <c r="A10" s="83"/>
      <c r="B10" s="11" t="s">
        <v>41</v>
      </c>
      <c r="C10" s="70"/>
      <c r="D10" s="19"/>
      <c r="E10" s="20"/>
      <c r="F10" s="33">
        <f>SUM(F6:F9)</f>
        <v>3933804</v>
      </c>
      <c r="G10" s="29"/>
    </row>
    <row r="11" spans="1:7" s="2" customFormat="1" ht="13.9">
      <c r="A11" s="84" t="s">
        <v>42</v>
      </c>
      <c r="B11" s="10" t="s">
        <v>43</v>
      </c>
      <c r="C11" s="68"/>
      <c r="D11" s="13" t="s">
        <v>33</v>
      </c>
      <c r="E11" s="14"/>
      <c r="F11" s="15">
        <f t="shared" ref="F11:F16" si="1">C11*E11</f>
        <v>0</v>
      </c>
      <c r="G11" s="28"/>
    </row>
    <row r="12" spans="1:7" s="2" customFormat="1" ht="13.9">
      <c r="A12" s="85"/>
      <c r="B12" s="8" t="s">
        <v>44</v>
      </c>
      <c r="C12" s="69"/>
      <c r="D12" s="16" t="s">
        <v>45</v>
      </c>
      <c r="E12" s="17"/>
      <c r="F12" s="18">
        <f t="shared" si="1"/>
        <v>0</v>
      </c>
      <c r="G12" s="26"/>
    </row>
    <row r="13" spans="1:7" s="2" customFormat="1" ht="13.9">
      <c r="A13" s="85"/>
      <c r="B13" s="8" t="s">
        <v>46</v>
      </c>
      <c r="C13" s="71"/>
      <c r="D13" s="16" t="s">
        <v>47</v>
      </c>
      <c r="E13" s="17"/>
      <c r="F13" s="18">
        <f t="shared" si="1"/>
        <v>0</v>
      </c>
      <c r="G13" s="26"/>
    </row>
    <row r="14" spans="1:7" s="2" customFormat="1" ht="13.9">
      <c r="A14" s="85"/>
      <c r="B14" s="8" t="s">
        <v>48</v>
      </c>
      <c r="C14" s="71"/>
      <c r="D14" s="16" t="s">
        <v>47</v>
      </c>
      <c r="E14" s="17"/>
      <c r="F14" s="18">
        <f t="shared" si="1"/>
        <v>0</v>
      </c>
      <c r="G14" s="26"/>
    </row>
    <row r="15" spans="1:7" s="2" customFormat="1" ht="13.9">
      <c r="A15" s="85"/>
      <c r="B15" s="8" t="s">
        <v>49</v>
      </c>
      <c r="C15" s="71"/>
      <c r="D15" s="16" t="s">
        <v>50</v>
      </c>
      <c r="E15" s="17"/>
      <c r="F15" s="18">
        <f t="shared" si="1"/>
        <v>0</v>
      </c>
      <c r="G15" s="26"/>
    </row>
    <row r="16" spans="1:7" s="2" customFormat="1" ht="13.9">
      <c r="A16" s="85"/>
      <c r="B16" s="8" t="s">
        <v>51</v>
      </c>
      <c r="C16" s="71"/>
      <c r="D16" s="16" t="s">
        <v>52</v>
      </c>
      <c r="E16" s="17"/>
      <c r="F16" s="18">
        <f t="shared" si="1"/>
        <v>0</v>
      </c>
      <c r="G16" s="26"/>
    </row>
    <row r="17" spans="1:7" s="2" customFormat="1" thickBot="1">
      <c r="A17" s="83"/>
      <c r="B17" s="11" t="s">
        <v>41</v>
      </c>
      <c r="C17" s="70"/>
      <c r="D17" s="19"/>
      <c r="E17" s="20"/>
      <c r="F17" s="80">
        <v>1500000</v>
      </c>
      <c r="G17" s="29" t="s">
        <v>53</v>
      </c>
    </row>
    <row r="18" spans="1:7" s="2" customFormat="1" ht="26.45">
      <c r="A18" s="81" t="s">
        <v>54</v>
      </c>
      <c r="B18" s="105" t="s">
        <v>55</v>
      </c>
      <c r="C18" s="68">
        <v>14</v>
      </c>
      <c r="D18" s="13" t="s">
        <v>50</v>
      </c>
      <c r="E18" s="14">
        <v>12</v>
      </c>
      <c r="F18" s="15">
        <f t="shared" ref="F18:F50" si="2">C18*E18</f>
        <v>168</v>
      </c>
      <c r="G18" s="28" t="s">
        <v>56</v>
      </c>
    </row>
    <row r="19" spans="1:7" s="2" customFormat="1" ht="27" thickBot="1">
      <c r="A19" s="86"/>
      <c r="B19" s="106" t="s">
        <v>57</v>
      </c>
      <c r="C19" s="107">
        <v>14</v>
      </c>
      <c r="D19" s="108" t="s">
        <v>50</v>
      </c>
      <c r="E19" s="109">
        <v>42.56</v>
      </c>
      <c r="F19" s="110">
        <f t="shared" si="2"/>
        <v>595.84</v>
      </c>
      <c r="G19" s="29" t="s">
        <v>58</v>
      </c>
    </row>
    <row r="20" spans="1:7" s="2" customFormat="1" ht="27" thickBot="1">
      <c r="A20" s="86"/>
      <c r="B20" s="106" t="s">
        <v>59</v>
      </c>
      <c r="C20" s="107">
        <v>103</v>
      </c>
      <c r="D20" s="108" t="s">
        <v>50</v>
      </c>
      <c r="E20" s="109">
        <v>42.56</v>
      </c>
      <c r="F20" s="110">
        <f t="shared" ref="F20" si="3">C20*E20</f>
        <v>4383.68</v>
      </c>
      <c r="G20" s="29" t="s">
        <v>58</v>
      </c>
    </row>
    <row r="21" spans="1:7" s="2" customFormat="1" ht="27" thickBot="1">
      <c r="A21" s="86"/>
      <c r="B21" s="106" t="s">
        <v>60</v>
      </c>
      <c r="C21" s="111">
        <v>260</v>
      </c>
      <c r="D21" s="108" t="s">
        <v>50</v>
      </c>
      <c r="E21" s="109">
        <v>42.56</v>
      </c>
      <c r="F21" s="110">
        <f t="shared" ref="F21:F23" si="4">C21*E21</f>
        <v>11065.6</v>
      </c>
      <c r="G21" s="29" t="s">
        <v>58</v>
      </c>
    </row>
    <row r="22" spans="1:7" s="2" customFormat="1" ht="26.45">
      <c r="A22" s="86"/>
      <c r="B22" s="105" t="s">
        <v>61</v>
      </c>
      <c r="C22" s="68">
        <v>166</v>
      </c>
      <c r="D22" s="13" t="s">
        <v>50</v>
      </c>
      <c r="E22" s="14">
        <v>12</v>
      </c>
      <c r="F22" s="15">
        <f t="shared" si="4"/>
        <v>1992</v>
      </c>
      <c r="G22" s="28" t="s">
        <v>56</v>
      </c>
    </row>
    <row r="23" spans="1:7" s="2" customFormat="1" ht="27" thickBot="1">
      <c r="A23" s="86"/>
      <c r="B23" s="106" t="s">
        <v>62</v>
      </c>
      <c r="C23" s="107">
        <v>166</v>
      </c>
      <c r="D23" s="108" t="s">
        <v>50</v>
      </c>
      <c r="E23" s="109">
        <v>42.56</v>
      </c>
      <c r="F23" s="110">
        <f t="shared" si="4"/>
        <v>7064.96</v>
      </c>
      <c r="G23" s="29" t="s">
        <v>58</v>
      </c>
    </row>
    <row r="24" spans="1:7" s="2" customFormat="1" ht="13.9">
      <c r="A24" s="86"/>
      <c r="B24" s="104" t="s">
        <v>63</v>
      </c>
      <c r="C24" s="73">
        <v>217</v>
      </c>
      <c r="D24" s="22" t="s">
        <v>50</v>
      </c>
      <c r="E24" s="21">
        <v>12</v>
      </c>
      <c r="F24" s="23">
        <f t="shared" si="2"/>
        <v>2604</v>
      </c>
      <c r="G24" s="27"/>
    </row>
    <row r="25" spans="1:7" s="2" customFormat="1" ht="26.45">
      <c r="A25" s="86"/>
      <c r="B25" s="112" t="s">
        <v>64</v>
      </c>
      <c r="C25" s="72">
        <v>218</v>
      </c>
      <c r="D25" s="34" t="s">
        <v>50</v>
      </c>
      <c r="E25" s="35">
        <v>54</v>
      </c>
      <c r="F25" s="18">
        <f t="shared" si="2"/>
        <v>11772</v>
      </c>
      <c r="G25" s="36" t="s">
        <v>65</v>
      </c>
    </row>
    <row r="26" spans="1:7" s="2" customFormat="1" ht="13.9">
      <c r="A26" s="86"/>
      <c r="B26" s="59" t="s">
        <v>66</v>
      </c>
      <c r="C26" s="72">
        <v>1</v>
      </c>
      <c r="D26" s="34" t="s">
        <v>67</v>
      </c>
      <c r="E26" s="35">
        <v>3000</v>
      </c>
      <c r="F26" s="18">
        <f t="shared" si="2"/>
        <v>3000</v>
      </c>
      <c r="G26" s="36"/>
    </row>
    <row r="27" spans="1:7" s="2" customFormat="1" ht="13.9">
      <c r="A27" s="86"/>
      <c r="B27" s="59" t="s">
        <v>68</v>
      </c>
      <c r="C27" s="72">
        <v>1</v>
      </c>
      <c r="D27" s="34" t="s">
        <v>67</v>
      </c>
      <c r="E27" s="35">
        <v>20000</v>
      </c>
      <c r="F27" s="18">
        <f>C27*E27</f>
        <v>20000</v>
      </c>
      <c r="G27" s="36"/>
    </row>
    <row r="28" spans="1:7" s="2" customFormat="1" thickBot="1">
      <c r="A28" s="83"/>
      <c r="B28" s="11" t="s">
        <v>41</v>
      </c>
      <c r="C28" s="70"/>
      <c r="D28" s="19"/>
      <c r="E28" s="20"/>
      <c r="F28" s="33">
        <f>SUM(F18:F27)</f>
        <v>62646.080000000002</v>
      </c>
      <c r="G28" s="29"/>
    </row>
    <row r="29" spans="1:7" s="2" customFormat="1" ht="13.9">
      <c r="A29" s="87" t="s">
        <v>69</v>
      </c>
      <c r="B29" s="8" t="s">
        <v>70</v>
      </c>
      <c r="C29" s="71"/>
      <c r="D29" s="16" t="s">
        <v>45</v>
      </c>
      <c r="E29" s="21">
        <v>2</v>
      </c>
      <c r="F29" s="15">
        <f t="shared" si="2"/>
        <v>0</v>
      </c>
      <c r="G29" s="28"/>
    </row>
    <row r="30" spans="1:7" s="2" customFormat="1" ht="13.9">
      <c r="A30" s="88"/>
      <c r="B30" s="9" t="s">
        <v>71</v>
      </c>
      <c r="C30" s="73"/>
      <c r="D30" s="22" t="s">
        <v>45</v>
      </c>
      <c r="E30" s="21">
        <v>15.09</v>
      </c>
      <c r="F30" s="18">
        <f t="shared" si="2"/>
        <v>0</v>
      </c>
      <c r="G30" s="26"/>
    </row>
    <row r="31" spans="1:7" s="2" customFormat="1" ht="13.9">
      <c r="A31" s="88"/>
      <c r="B31" s="8" t="s">
        <v>72</v>
      </c>
      <c r="C31" s="71">
        <v>370</v>
      </c>
      <c r="D31" s="16" t="s">
        <v>45</v>
      </c>
      <c r="E31" s="17">
        <v>431</v>
      </c>
      <c r="F31" s="18">
        <f t="shared" si="2"/>
        <v>159470</v>
      </c>
      <c r="G31" s="26" t="s">
        <v>73</v>
      </c>
    </row>
    <row r="32" spans="1:7" s="2" customFormat="1" ht="13.9">
      <c r="A32" s="88"/>
      <c r="B32" s="37" t="s">
        <v>74</v>
      </c>
      <c r="C32" s="72"/>
      <c r="D32" s="34" t="s">
        <v>45</v>
      </c>
      <c r="E32" s="35">
        <v>6</v>
      </c>
      <c r="F32" s="18">
        <f t="shared" si="2"/>
        <v>0</v>
      </c>
      <c r="G32" s="36"/>
    </row>
    <row r="33" spans="1:7" s="2" customFormat="1" ht="13.9">
      <c r="A33" s="88"/>
      <c r="B33" s="37" t="s">
        <v>75</v>
      </c>
      <c r="C33" s="72">
        <v>1</v>
      </c>
      <c r="D33" s="34" t="s">
        <v>27</v>
      </c>
      <c r="E33" s="35">
        <v>2500000</v>
      </c>
      <c r="F33" s="18">
        <f t="shared" si="2"/>
        <v>2500000</v>
      </c>
      <c r="G33" s="36" t="s">
        <v>76</v>
      </c>
    </row>
    <row r="34" spans="1:7" s="2" customFormat="1" thickBot="1">
      <c r="A34" s="83"/>
      <c r="B34" s="11" t="s">
        <v>41</v>
      </c>
      <c r="C34" s="74"/>
      <c r="D34" s="19"/>
      <c r="E34" s="20"/>
      <c r="F34" s="33">
        <f>SUM(F29:F33)</f>
        <v>2659470</v>
      </c>
      <c r="G34" s="29"/>
    </row>
    <row r="35" spans="1:7" s="2" customFormat="1" ht="26.45">
      <c r="A35" s="89" t="s">
        <v>77</v>
      </c>
      <c r="B35" s="117" t="s">
        <v>78</v>
      </c>
      <c r="C35" s="116"/>
      <c r="D35" s="24"/>
      <c r="E35" s="25"/>
      <c r="F35" s="15"/>
      <c r="G35" s="67"/>
    </row>
    <row r="36" spans="1:7" s="2" customFormat="1" ht="13.9">
      <c r="A36" s="87"/>
      <c r="B36" s="9" t="s">
        <v>79</v>
      </c>
      <c r="C36" s="75">
        <v>4</v>
      </c>
      <c r="D36" s="113"/>
      <c r="E36" s="114"/>
      <c r="F36" s="23"/>
      <c r="G36" s="115"/>
    </row>
    <row r="37" spans="1:7" s="2" customFormat="1" ht="13.9">
      <c r="A37" s="87"/>
      <c r="B37" s="9" t="s">
        <v>80</v>
      </c>
      <c r="C37" s="75">
        <v>25</v>
      </c>
      <c r="D37" s="113"/>
      <c r="E37" s="114"/>
      <c r="F37" s="23"/>
      <c r="G37" s="27" t="s">
        <v>81</v>
      </c>
    </row>
    <row r="38" spans="1:7" s="2" customFormat="1" ht="13.9">
      <c r="A38" s="87"/>
      <c r="B38" s="9" t="s">
        <v>82</v>
      </c>
      <c r="C38" s="75">
        <v>6</v>
      </c>
      <c r="D38" s="113"/>
      <c r="E38" s="114"/>
      <c r="F38" s="23"/>
      <c r="G38" s="27"/>
    </row>
    <row r="39" spans="1:7" s="2" customFormat="1" thickBot="1">
      <c r="A39" s="83"/>
      <c r="B39" s="11" t="s">
        <v>41</v>
      </c>
      <c r="C39" s="70"/>
      <c r="D39" s="19"/>
      <c r="E39" s="20"/>
      <c r="F39" s="80">
        <v>6000000</v>
      </c>
      <c r="G39" s="29" t="s">
        <v>53</v>
      </c>
    </row>
    <row r="40" spans="1:7" s="2" customFormat="1" ht="13.9">
      <c r="A40" s="87" t="s">
        <v>83</v>
      </c>
      <c r="B40" s="9" t="s">
        <v>84</v>
      </c>
      <c r="C40" s="75">
        <v>24280</v>
      </c>
      <c r="D40" s="22" t="s">
        <v>85</v>
      </c>
      <c r="E40" s="21">
        <v>300</v>
      </c>
      <c r="F40" s="23">
        <f t="shared" si="2"/>
        <v>7284000</v>
      </c>
      <c r="G40" s="28"/>
    </row>
    <row r="41" spans="1:7" s="2" customFormat="1" ht="13.9">
      <c r="A41" s="87"/>
      <c r="B41" s="9" t="s">
        <v>86</v>
      </c>
      <c r="C41" s="75">
        <v>14934</v>
      </c>
      <c r="D41" s="22" t="s">
        <v>36</v>
      </c>
      <c r="E41" s="21">
        <v>25</v>
      </c>
      <c r="F41" s="18">
        <f t="shared" ref="F41:F42" si="5">C41*E41</f>
        <v>373350</v>
      </c>
      <c r="G41" s="27"/>
    </row>
    <row r="42" spans="1:7" s="2" customFormat="1" ht="13.9">
      <c r="A42" s="88"/>
      <c r="B42" s="8" t="s">
        <v>87</v>
      </c>
      <c r="C42" s="69">
        <v>9574</v>
      </c>
      <c r="D42" s="16" t="s">
        <v>36</v>
      </c>
      <c r="E42" s="17">
        <v>27</v>
      </c>
      <c r="F42" s="18">
        <f t="shared" si="5"/>
        <v>258498</v>
      </c>
      <c r="G42" s="26"/>
    </row>
    <row r="43" spans="1:7" s="2" customFormat="1" ht="13.9">
      <c r="A43" s="87"/>
      <c r="B43" s="8" t="s">
        <v>88</v>
      </c>
      <c r="C43" s="69">
        <v>83</v>
      </c>
      <c r="D43" s="16" t="s">
        <v>85</v>
      </c>
      <c r="E43" s="17">
        <v>18</v>
      </c>
      <c r="F43" s="18">
        <f t="shared" si="2"/>
        <v>1494</v>
      </c>
      <c r="G43" s="26" t="s">
        <v>89</v>
      </c>
    </row>
    <row r="44" spans="1:7" s="2" customFormat="1" ht="13.9">
      <c r="A44" s="88"/>
      <c r="B44" s="8" t="s">
        <v>90</v>
      </c>
      <c r="C44" s="71">
        <v>725</v>
      </c>
      <c r="D44" s="16" t="s">
        <v>85</v>
      </c>
      <c r="E44" s="17">
        <v>14</v>
      </c>
      <c r="F44" s="18">
        <f t="shared" si="2"/>
        <v>10150</v>
      </c>
      <c r="G44" s="26"/>
    </row>
    <row r="45" spans="1:7" s="2" customFormat="1" ht="13.9">
      <c r="A45" s="88"/>
      <c r="B45" s="8" t="s">
        <v>91</v>
      </c>
      <c r="C45" s="71">
        <v>1</v>
      </c>
      <c r="D45" s="16" t="s">
        <v>52</v>
      </c>
      <c r="E45" s="17">
        <v>165000</v>
      </c>
      <c r="F45" s="18">
        <f t="shared" si="2"/>
        <v>165000</v>
      </c>
      <c r="G45" s="26"/>
    </row>
    <row r="46" spans="1:7" s="2" customFormat="1" ht="13.9">
      <c r="A46" s="88"/>
      <c r="B46" s="8" t="s">
        <v>92</v>
      </c>
      <c r="C46" s="71">
        <v>7</v>
      </c>
      <c r="D46" s="16" t="s">
        <v>52</v>
      </c>
      <c r="E46" s="17">
        <v>155000</v>
      </c>
      <c r="F46" s="18">
        <f t="shared" si="2"/>
        <v>1085000</v>
      </c>
      <c r="G46" s="26" t="s">
        <v>93</v>
      </c>
    </row>
    <row r="47" spans="1:7" s="2" customFormat="1" ht="13.9">
      <c r="A47" s="88"/>
      <c r="B47" s="8" t="s">
        <v>94</v>
      </c>
      <c r="C47" s="71">
        <v>6</v>
      </c>
      <c r="D47" s="16" t="s">
        <v>52</v>
      </c>
      <c r="E47" s="17">
        <v>155000</v>
      </c>
      <c r="F47" s="18">
        <f t="shared" si="2"/>
        <v>930000</v>
      </c>
      <c r="G47" s="26"/>
    </row>
    <row r="48" spans="1:7" s="2" customFormat="1" thickBot="1">
      <c r="A48" s="83"/>
      <c r="B48" s="11" t="s">
        <v>41</v>
      </c>
      <c r="C48" s="70"/>
      <c r="D48" s="19"/>
      <c r="E48" s="20"/>
      <c r="F48" s="33">
        <f>SUM(F40:F47)</f>
        <v>10107492</v>
      </c>
      <c r="G48" s="29"/>
    </row>
    <row r="49" spans="1:7" s="2" customFormat="1" thickBot="1">
      <c r="A49" s="90" t="s">
        <v>95</v>
      </c>
      <c r="B49" s="62" t="s">
        <v>41</v>
      </c>
      <c r="C49" s="76"/>
      <c r="D49" s="63"/>
      <c r="E49" s="64"/>
      <c r="F49" s="65">
        <v>400000</v>
      </c>
      <c r="G49" s="66" t="s">
        <v>96</v>
      </c>
    </row>
    <row r="50" spans="1:7" s="2" customFormat="1" ht="13.9">
      <c r="A50" s="91" t="s">
        <v>97</v>
      </c>
      <c r="B50" s="9" t="s">
        <v>98</v>
      </c>
      <c r="C50" s="75">
        <v>0</v>
      </c>
      <c r="D50" s="22" t="s">
        <v>33</v>
      </c>
      <c r="E50" s="21"/>
      <c r="F50" s="23">
        <f t="shared" si="2"/>
        <v>0</v>
      </c>
      <c r="G50" s="27"/>
    </row>
    <row r="51" spans="1:7" s="2" customFormat="1" thickBot="1">
      <c r="A51" s="92"/>
      <c r="B51" s="11" t="s">
        <v>41</v>
      </c>
      <c r="C51" s="70"/>
      <c r="D51" s="19"/>
      <c r="E51" s="20"/>
      <c r="F51" s="33">
        <f>SUM(F50:F50)</f>
        <v>0</v>
      </c>
      <c r="G51" s="29"/>
    </row>
    <row r="52" spans="1:7">
      <c r="A52" s="47"/>
      <c r="B52" s="44" t="s">
        <v>99</v>
      </c>
      <c r="C52" s="77"/>
      <c r="D52" s="45"/>
      <c r="E52" s="46"/>
      <c r="F52" s="50">
        <f>F51+F49+F48+F39+F34+F28+F17+F10</f>
        <v>24663412.079999998</v>
      </c>
      <c r="G52" s="38"/>
    </row>
    <row r="53" spans="1:7" ht="26.45">
      <c r="A53" s="48"/>
      <c r="B53" s="32" t="s">
        <v>100</v>
      </c>
      <c r="C53" s="78"/>
      <c r="D53" s="42"/>
      <c r="E53" s="43">
        <v>0.25</v>
      </c>
      <c r="F53" s="54">
        <f>F52*E53</f>
        <v>6165853.0199999996</v>
      </c>
      <c r="G53" s="30" t="s">
        <v>101</v>
      </c>
    </row>
    <row r="54" spans="1:7">
      <c r="A54" s="48"/>
      <c r="B54" s="52" t="s">
        <v>41</v>
      </c>
      <c r="C54" s="78"/>
      <c r="D54" s="39"/>
      <c r="E54" s="40"/>
      <c r="F54" s="53">
        <f>F52+F53</f>
        <v>30829265.099999998</v>
      </c>
      <c r="G54" s="55"/>
    </row>
    <row r="55" spans="1:7">
      <c r="A55" s="48"/>
      <c r="B55" s="31" t="s">
        <v>102</v>
      </c>
      <c r="C55" s="78"/>
      <c r="D55" s="39"/>
      <c r="E55" s="40">
        <v>0.03</v>
      </c>
      <c r="F55" s="51">
        <f>F54*E55</f>
        <v>924877.95299999986</v>
      </c>
      <c r="G55" s="41"/>
    </row>
    <row r="56" spans="1:7">
      <c r="A56" s="48"/>
      <c r="B56" s="31" t="s">
        <v>103</v>
      </c>
      <c r="C56" s="78"/>
      <c r="D56" s="39"/>
      <c r="E56" s="40">
        <v>0.05</v>
      </c>
      <c r="F56" s="51">
        <f>F54*E56</f>
        <v>1541463.2549999999</v>
      </c>
      <c r="G56" s="41"/>
    </row>
    <row r="57" spans="1:7">
      <c r="A57" s="48"/>
      <c r="B57" s="31" t="s">
        <v>104</v>
      </c>
      <c r="C57" s="78"/>
      <c r="D57" s="39"/>
      <c r="E57" s="40">
        <v>0.01</v>
      </c>
      <c r="F57" s="51">
        <f>F54*E57</f>
        <v>308292.65100000001</v>
      </c>
      <c r="G57" s="61" t="s">
        <v>105</v>
      </c>
    </row>
    <row r="58" spans="1:7">
      <c r="A58" s="48"/>
      <c r="B58" s="31" t="s">
        <v>106</v>
      </c>
      <c r="C58" s="78"/>
      <c r="D58" s="39"/>
      <c r="E58" s="40">
        <v>1.7999999999999999E-2</v>
      </c>
      <c r="F58" s="51">
        <f>F54*E58</f>
        <v>554926.77179999987</v>
      </c>
      <c r="G58" s="41"/>
    </row>
    <row r="59" spans="1:7" ht="15" thickBot="1">
      <c r="A59" s="49"/>
      <c r="B59" s="56" t="s">
        <v>107</v>
      </c>
      <c r="C59" s="57"/>
      <c r="D59" s="57"/>
      <c r="E59" s="58"/>
      <c r="F59" s="60">
        <f>SUM(F54:F58)</f>
        <v>34158825.730799995</v>
      </c>
      <c r="G59" s="79" t="s">
        <v>108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0717F-8B7A-4997-8A25-2881BEECC7A7}">
  <sheetPr>
    <tabColor theme="5"/>
  </sheetPr>
  <dimension ref="A1:G50"/>
  <sheetViews>
    <sheetView topLeftCell="A23" workbookViewId="0">
      <selection activeCell="F44" sqref="F44"/>
    </sheetView>
  </sheetViews>
  <sheetFormatPr defaultRowHeight="14.45"/>
  <cols>
    <col min="1" max="1" width="17.42578125" customWidth="1"/>
    <col min="2" max="2" width="52.28515625" customWidth="1"/>
    <col min="3" max="4" width="10.7109375" customWidth="1"/>
    <col min="5" max="6" width="15.7109375" customWidth="1"/>
    <col min="7" max="7" width="62.28515625" customWidth="1"/>
  </cols>
  <sheetData>
    <row r="1" spans="1:7" ht="21">
      <c r="A1" s="7" t="s">
        <v>109</v>
      </c>
    </row>
    <row r="3" spans="1:7" s="2" customFormat="1" thickBot="1">
      <c r="A3" s="1"/>
      <c r="B3" s="5" t="s">
        <v>25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</row>
    <row r="4" spans="1:7" s="2" customFormat="1" ht="13.9">
      <c r="C4" s="3"/>
      <c r="D4" s="3"/>
      <c r="E4" s="3"/>
      <c r="F4" s="3"/>
      <c r="G4" s="3"/>
    </row>
    <row r="5" spans="1:7" s="2" customFormat="1" thickBot="1">
      <c r="A5" s="4"/>
      <c r="C5" s="3"/>
      <c r="D5" s="3"/>
    </row>
    <row r="6" spans="1:7" s="2" customFormat="1" ht="13.9">
      <c r="A6" s="93" t="s">
        <v>31</v>
      </c>
      <c r="B6" s="12" t="s">
        <v>32</v>
      </c>
      <c r="C6" s="68">
        <v>10</v>
      </c>
      <c r="D6" s="13" t="s">
        <v>33</v>
      </c>
      <c r="E6" s="14">
        <v>12072</v>
      </c>
      <c r="F6" s="15">
        <f>C6*E6</f>
        <v>120720</v>
      </c>
      <c r="G6" s="28"/>
    </row>
    <row r="7" spans="1:7" s="2" customFormat="1" ht="13.9">
      <c r="A7" s="94"/>
      <c r="B7" s="8" t="s">
        <v>35</v>
      </c>
      <c r="C7" s="69"/>
      <c r="D7" s="16" t="s">
        <v>36</v>
      </c>
      <c r="E7" s="17">
        <v>16</v>
      </c>
      <c r="F7" s="18">
        <f t="shared" ref="F7:F9" si="0">C7*E7</f>
        <v>0</v>
      </c>
      <c r="G7" s="26"/>
    </row>
    <row r="8" spans="1:7" s="2" customFormat="1" ht="13.9">
      <c r="A8" s="94"/>
      <c r="B8" s="8" t="s">
        <v>37</v>
      </c>
      <c r="C8" s="69">
        <v>112375</v>
      </c>
      <c r="D8" s="16" t="s">
        <v>36</v>
      </c>
      <c r="E8" s="17">
        <v>20</v>
      </c>
      <c r="F8" s="18">
        <f t="shared" si="0"/>
        <v>2247500</v>
      </c>
      <c r="G8" s="26" t="s">
        <v>110</v>
      </c>
    </row>
    <row r="9" spans="1:7" s="2" customFormat="1" ht="26.45">
      <c r="A9" s="94"/>
      <c r="B9" s="8" t="s">
        <v>39</v>
      </c>
      <c r="C9" s="69">
        <v>48160</v>
      </c>
      <c r="D9" s="16" t="s">
        <v>36</v>
      </c>
      <c r="E9" s="17">
        <v>32</v>
      </c>
      <c r="F9" s="18">
        <f t="shared" si="0"/>
        <v>1541120</v>
      </c>
      <c r="G9" s="26" t="s">
        <v>40</v>
      </c>
    </row>
    <row r="10" spans="1:7" s="2" customFormat="1" thickBot="1">
      <c r="A10" s="95"/>
      <c r="B10" s="11" t="s">
        <v>41</v>
      </c>
      <c r="C10" s="70"/>
      <c r="D10" s="19"/>
      <c r="E10" s="20"/>
      <c r="F10" s="33">
        <f>SUM(F6:F9)</f>
        <v>3909340</v>
      </c>
      <c r="G10" s="29"/>
    </row>
    <row r="11" spans="1:7" s="2" customFormat="1" ht="13.9">
      <c r="A11" s="96" t="s">
        <v>42</v>
      </c>
      <c r="B11" s="10" t="s">
        <v>43</v>
      </c>
      <c r="C11" s="68"/>
      <c r="D11" s="13" t="s">
        <v>33</v>
      </c>
      <c r="E11" s="14"/>
      <c r="F11" s="15">
        <f t="shared" ref="F11:F16" si="1">C11*E11</f>
        <v>0</v>
      </c>
      <c r="G11" s="28"/>
    </row>
    <row r="12" spans="1:7" s="2" customFormat="1" ht="13.9">
      <c r="A12" s="97"/>
      <c r="B12" s="8" t="s">
        <v>44</v>
      </c>
      <c r="C12" s="69"/>
      <c r="D12" s="16" t="s">
        <v>45</v>
      </c>
      <c r="E12" s="17"/>
      <c r="F12" s="18">
        <f t="shared" si="1"/>
        <v>0</v>
      </c>
      <c r="G12" s="26"/>
    </row>
    <row r="13" spans="1:7" s="2" customFormat="1" ht="13.9">
      <c r="A13" s="97"/>
      <c r="B13" s="8" t="s">
        <v>46</v>
      </c>
      <c r="C13" s="71"/>
      <c r="D13" s="16" t="s">
        <v>47</v>
      </c>
      <c r="E13" s="17"/>
      <c r="F13" s="18">
        <f t="shared" si="1"/>
        <v>0</v>
      </c>
      <c r="G13" s="26"/>
    </row>
    <row r="14" spans="1:7" s="2" customFormat="1" ht="13.9">
      <c r="A14" s="97"/>
      <c r="B14" s="8" t="s">
        <v>48</v>
      </c>
      <c r="C14" s="71"/>
      <c r="D14" s="16" t="s">
        <v>47</v>
      </c>
      <c r="E14" s="17"/>
      <c r="F14" s="18">
        <f t="shared" si="1"/>
        <v>0</v>
      </c>
      <c r="G14" s="26"/>
    </row>
    <row r="15" spans="1:7" s="2" customFormat="1" ht="13.9">
      <c r="A15" s="97"/>
      <c r="B15" s="8" t="s">
        <v>49</v>
      </c>
      <c r="C15" s="71"/>
      <c r="D15" s="16" t="s">
        <v>50</v>
      </c>
      <c r="E15" s="17"/>
      <c r="F15" s="18">
        <f t="shared" si="1"/>
        <v>0</v>
      </c>
      <c r="G15" s="26"/>
    </row>
    <row r="16" spans="1:7" s="2" customFormat="1" ht="13.9">
      <c r="A16" s="97"/>
      <c r="B16" s="8" t="s">
        <v>51</v>
      </c>
      <c r="C16" s="71"/>
      <c r="D16" s="16" t="s">
        <v>52</v>
      </c>
      <c r="E16" s="17"/>
      <c r="F16" s="18">
        <f t="shared" si="1"/>
        <v>0</v>
      </c>
      <c r="G16" s="26"/>
    </row>
    <row r="17" spans="1:7" s="2" customFormat="1" thickBot="1">
      <c r="A17" s="95"/>
      <c r="B17" s="11" t="s">
        <v>41</v>
      </c>
      <c r="C17" s="70"/>
      <c r="D17" s="19"/>
      <c r="E17" s="20"/>
      <c r="F17" s="80">
        <v>1200000</v>
      </c>
      <c r="G17" s="29" t="s">
        <v>53</v>
      </c>
    </row>
    <row r="18" spans="1:7" s="2" customFormat="1" ht="13.9">
      <c r="A18" s="93" t="s">
        <v>54</v>
      </c>
      <c r="B18" s="59" t="s">
        <v>68</v>
      </c>
      <c r="C18" s="72">
        <v>1</v>
      </c>
      <c r="D18" s="34" t="s">
        <v>67</v>
      </c>
      <c r="E18" s="35">
        <v>6000</v>
      </c>
      <c r="F18" s="18">
        <f>C18*E18</f>
        <v>6000</v>
      </c>
      <c r="G18" s="36"/>
    </row>
    <row r="19" spans="1:7" s="2" customFormat="1" thickBot="1">
      <c r="A19" s="95"/>
      <c r="B19" s="11" t="s">
        <v>41</v>
      </c>
      <c r="C19" s="70"/>
      <c r="D19" s="19"/>
      <c r="E19" s="20"/>
      <c r="F19" s="33">
        <f>SUM(F18:F18)</f>
        <v>6000</v>
      </c>
      <c r="G19" s="29"/>
    </row>
    <row r="20" spans="1:7" s="2" customFormat="1" ht="13.9">
      <c r="A20" s="98" t="s">
        <v>69</v>
      </c>
      <c r="B20" s="8" t="s">
        <v>70</v>
      </c>
      <c r="C20" s="71"/>
      <c r="D20" s="16" t="s">
        <v>45</v>
      </c>
      <c r="E20" s="21">
        <v>2</v>
      </c>
      <c r="F20" s="15">
        <f t="shared" ref="F20:F41" si="2">C20*E20</f>
        <v>0</v>
      </c>
      <c r="G20" s="28"/>
    </row>
    <row r="21" spans="1:7" s="2" customFormat="1" ht="13.9">
      <c r="A21" s="99"/>
      <c r="B21" s="9" t="s">
        <v>71</v>
      </c>
      <c r="C21" s="73"/>
      <c r="D21" s="22" t="s">
        <v>45</v>
      </c>
      <c r="E21" s="21">
        <v>15.09</v>
      </c>
      <c r="F21" s="18">
        <f t="shared" si="2"/>
        <v>0</v>
      </c>
      <c r="G21" s="26"/>
    </row>
    <row r="22" spans="1:7" s="2" customFormat="1" ht="13.9">
      <c r="A22" s="99"/>
      <c r="B22" s="8" t="s">
        <v>72</v>
      </c>
      <c r="C22" s="71"/>
      <c r="D22" s="16" t="s">
        <v>45</v>
      </c>
      <c r="E22" s="17">
        <v>431</v>
      </c>
      <c r="F22" s="18">
        <f t="shared" si="2"/>
        <v>0</v>
      </c>
      <c r="G22" s="26"/>
    </row>
    <row r="23" spans="1:7" s="2" customFormat="1" ht="13.9">
      <c r="A23" s="99"/>
      <c r="B23" s="37" t="s">
        <v>74</v>
      </c>
      <c r="C23" s="72"/>
      <c r="D23" s="34" t="s">
        <v>45</v>
      </c>
      <c r="E23" s="35">
        <v>6</v>
      </c>
      <c r="F23" s="18">
        <f t="shared" si="2"/>
        <v>0</v>
      </c>
      <c r="G23" s="36"/>
    </row>
    <row r="24" spans="1:7" s="2" customFormat="1" ht="13.9">
      <c r="A24" s="99"/>
      <c r="B24" s="37" t="s">
        <v>75</v>
      </c>
      <c r="C24" s="72">
        <v>1</v>
      </c>
      <c r="D24" s="34" t="s">
        <v>27</v>
      </c>
      <c r="E24" s="35">
        <v>1600000</v>
      </c>
      <c r="F24" s="18">
        <f t="shared" si="2"/>
        <v>1600000</v>
      </c>
      <c r="G24" s="36" t="s">
        <v>76</v>
      </c>
    </row>
    <row r="25" spans="1:7" s="2" customFormat="1" thickBot="1">
      <c r="A25" s="95"/>
      <c r="B25" s="11" t="s">
        <v>41</v>
      </c>
      <c r="C25" s="74"/>
      <c r="D25" s="19"/>
      <c r="E25" s="20"/>
      <c r="F25" s="33">
        <f>SUM(F20:F24)</f>
        <v>1600000</v>
      </c>
      <c r="G25" s="29"/>
    </row>
    <row r="26" spans="1:7" s="2" customFormat="1" ht="26.45">
      <c r="A26" s="100" t="s">
        <v>77</v>
      </c>
      <c r="B26" s="117" t="s">
        <v>78</v>
      </c>
      <c r="C26" s="116"/>
      <c r="D26" s="24"/>
      <c r="E26" s="25"/>
      <c r="F26" s="15"/>
      <c r="G26" s="28" t="s">
        <v>111</v>
      </c>
    </row>
    <row r="27" spans="1:7" s="2" customFormat="1" ht="13.9">
      <c r="A27" s="98"/>
      <c r="B27" s="9" t="s">
        <v>79</v>
      </c>
      <c r="C27" s="75"/>
      <c r="D27" s="113"/>
      <c r="E27" s="114"/>
      <c r="F27" s="23"/>
      <c r="G27" s="115"/>
    </row>
    <row r="28" spans="1:7" s="2" customFormat="1" ht="13.9">
      <c r="A28" s="98"/>
      <c r="B28" s="9" t="s">
        <v>80</v>
      </c>
      <c r="C28" s="75"/>
      <c r="D28" s="113"/>
      <c r="E28" s="114"/>
      <c r="F28" s="23"/>
      <c r="G28" s="27"/>
    </row>
    <row r="29" spans="1:7" s="2" customFormat="1" ht="13.9">
      <c r="A29" s="98"/>
      <c r="B29" s="9" t="s">
        <v>82</v>
      </c>
      <c r="C29" s="75"/>
      <c r="D29" s="113"/>
      <c r="E29" s="114"/>
      <c r="F29" s="23"/>
      <c r="G29" s="27"/>
    </row>
    <row r="30" spans="1:7" s="2" customFormat="1" thickBot="1">
      <c r="A30" s="95"/>
      <c r="B30" s="11" t="s">
        <v>41</v>
      </c>
      <c r="C30" s="70"/>
      <c r="D30" s="19"/>
      <c r="E30" s="20"/>
      <c r="F30" s="80"/>
      <c r="G30" s="29"/>
    </row>
    <row r="31" spans="1:7" s="2" customFormat="1" ht="13.9">
      <c r="A31" s="98" t="s">
        <v>83</v>
      </c>
      <c r="B31" s="9" t="s">
        <v>84</v>
      </c>
      <c r="C31" s="75">
        <v>18052</v>
      </c>
      <c r="D31" s="22" t="s">
        <v>85</v>
      </c>
      <c r="E31" s="21">
        <v>300</v>
      </c>
      <c r="F31" s="23">
        <f t="shared" si="2"/>
        <v>5415600</v>
      </c>
      <c r="G31" s="28"/>
    </row>
    <row r="32" spans="1:7" s="2" customFormat="1" ht="13.9">
      <c r="A32" s="98"/>
      <c r="B32" s="9" t="s">
        <v>86</v>
      </c>
      <c r="C32" s="75">
        <v>10474</v>
      </c>
      <c r="D32" s="22" t="s">
        <v>36</v>
      </c>
      <c r="E32" s="21">
        <v>25</v>
      </c>
      <c r="F32" s="18">
        <f t="shared" si="2"/>
        <v>261850</v>
      </c>
      <c r="G32" s="27"/>
    </row>
    <row r="33" spans="1:7" s="2" customFormat="1" ht="13.9">
      <c r="A33" s="99"/>
      <c r="B33" s="8" t="s">
        <v>87</v>
      </c>
      <c r="C33" s="69">
        <v>6347</v>
      </c>
      <c r="D33" s="16" t="s">
        <v>36</v>
      </c>
      <c r="E33" s="17">
        <v>27</v>
      </c>
      <c r="F33" s="18">
        <f t="shared" si="2"/>
        <v>171369</v>
      </c>
      <c r="G33" s="26"/>
    </row>
    <row r="34" spans="1:7" s="2" customFormat="1" ht="13.9">
      <c r="A34" s="98"/>
      <c r="B34" s="8" t="s">
        <v>88</v>
      </c>
      <c r="C34" s="69">
        <v>0</v>
      </c>
      <c r="D34" s="16" t="s">
        <v>85</v>
      </c>
      <c r="E34" s="17">
        <v>18</v>
      </c>
      <c r="F34" s="18">
        <f t="shared" si="2"/>
        <v>0</v>
      </c>
      <c r="G34" s="26"/>
    </row>
    <row r="35" spans="1:7" s="2" customFormat="1" ht="13.9">
      <c r="A35" s="99"/>
      <c r="B35" s="8" t="s">
        <v>90</v>
      </c>
      <c r="C35" s="71"/>
      <c r="D35" s="16" t="s">
        <v>85</v>
      </c>
      <c r="E35" s="17">
        <v>14</v>
      </c>
      <c r="F35" s="18">
        <f t="shared" si="2"/>
        <v>0</v>
      </c>
      <c r="G35" s="26"/>
    </row>
    <row r="36" spans="1:7" s="2" customFormat="1" ht="13.9">
      <c r="A36" s="99"/>
      <c r="B36" s="8" t="s">
        <v>91</v>
      </c>
      <c r="C36" s="71">
        <v>0</v>
      </c>
      <c r="D36" s="16" t="s">
        <v>52</v>
      </c>
      <c r="E36" s="17">
        <v>165000</v>
      </c>
      <c r="F36" s="18">
        <f t="shared" si="2"/>
        <v>0</v>
      </c>
      <c r="G36" s="26"/>
    </row>
    <row r="37" spans="1:7" s="2" customFormat="1" ht="13.9">
      <c r="A37" s="99"/>
      <c r="B37" s="8" t="s">
        <v>92</v>
      </c>
      <c r="C37" s="71">
        <v>4</v>
      </c>
      <c r="D37" s="16" t="s">
        <v>52</v>
      </c>
      <c r="E37" s="17">
        <v>155000</v>
      </c>
      <c r="F37" s="18">
        <f t="shared" si="2"/>
        <v>620000</v>
      </c>
      <c r="G37" s="26"/>
    </row>
    <row r="38" spans="1:7" s="2" customFormat="1" ht="13.9">
      <c r="A38" s="99"/>
      <c r="B38" s="8" t="s">
        <v>94</v>
      </c>
      <c r="C38" s="71">
        <v>0</v>
      </c>
      <c r="D38" s="16" t="s">
        <v>52</v>
      </c>
      <c r="E38" s="17">
        <v>155000</v>
      </c>
      <c r="F38" s="18">
        <f t="shared" si="2"/>
        <v>0</v>
      </c>
      <c r="G38" s="26"/>
    </row>
    <row r="39" spans="1:7" s="2" customFormat="1" thickBot="1">
      <c r="A39" s="95"/>
      <c r="B39" s="11" t="s">
        <v>41</v>
      </c>
      <c r="C39" s="70"/>
      <c r="D39" s="19"/>
      <c r="E39" s="20"/>
      <c r="F39" s="33">
        <f>SUM(F31:F38)</f>
        <v>6468819</v>
      </c>
      <c r="G39" s="29"/>
    </row>
    <row r="40" spans="1:7" s="2" customFormat="1" thickBot="1">
      <c r="A40" s="101" t="s">
        <v>95</v>
      </c>
      <c r="B40" s="62" t="s">
        <v>41</v>
      </c>
      <c r="C40" s="76"/>
      <c r="D40" s="63"/>
      <c r="E40" s="64"/>
      <c r="F40" s="65">
        <v>300000</v>
      </c>
      <c r="G40" s="66" t="s">
        <v>96</v>
      </c>
    </row>
    <row r="41" spans="1:7" s="2" customFormat="1" ht="13.9">
      <c r="A41" s="102" t="s">
        <v>97</v>
      </c>
      <c r="B41" s="9" t="s">
        <v>98</v>
      </c>
      <c r="C41" s="75">
        <v>0</v>
      </c>
      <c r="D41" s="22" t="s">
        <v>33</v>
      </c>
      <c r="E41" s="21"/>
      <c r="F41" s="23">
        <f t="shared" si="2"/>
        <v>0</v>
      </c>
      <c r="G41" s="27"/>
    </row>
    <row r="42" spans="1:7" s="2" customFormat="1" thickBot="1">
      <c r="A42" s="103"/>
      <c r="B42" s="11" t="s">
        <v>41</v>
      </c>
      <c r="C42" s="70"/>
      <c r="D42" s="19"/>
      <c r="E42" s="20"/>
      <c r="F42" s="33">
        <f>SUM(F41:F41)</f>
        <v>0</v>
      </c>
      <c r="G42" s="29"/>
    </row>
    <row r="43" spans="1:7">
      <c r="A43" s="47"/>
      <c r="B43" s="44" t="s">
        <v>99</v>
      </c>
      <c r="C43" s="77"/>
      <c r="D43" s="45"/>
      <c r="E43" s="46"/>
      <c r="F43" s="50">
        <f>F42+F40+F39+F25+F19+F17+F10</f>
        <v>13484159</v>
      </c>
      <c r="G43" s="38"/>
    </row>
    <row r="44" spans="1:7" ht="26.45">
      <c r="A44" s="48"/>
      <c r="B44" s="32" t="s">
        <v>100</v>
      </c>
      <c r="C44" s="78"/>
      <c r="D44" s="42"/>
      <c r="E44" s="43">
        <v>0.25</v>
      </c>
      <c r="F44" s="54">
        <f>F43*E44</f>
        <v>3371039.75</v>
      </c>
      <c r="G44" s="30" t="s">
        <v>101</v>
      </c>
    </row>
    <row r="45" spans="1:7">
      <c r="A45" s="48"/>
      <c r="B45" s="52" t="s">
        <v>41</v>
      </c>
      <c r="C45" s="78"/>
      <c r="D45" s="39"/>
      <c r="E45" s="40"/>
      <c r="F45" s="53">
        <f>F43+F44</f>
        <v>16855198.75</v>
      </c>
      <c r="G45" s="55"/>
    </row>
    <row r="46" spans="1:7">
      <c r="A46" s="48"/>
      <c r="B46" s="31" t="s">
        <v>102</v>
      </c>
      <c r="C46" s="78"/>
      <c r="D46" s="39"/>
      <c r="E46" s="40">
        <v>0.03</v>
      </c>
      <c r="F46" s="51">
        <f>F45*E46</f>
        <v>505655.96249999997</v>
      </c>
      <c r="G46" s="41"/>
    </row>
    <row r="47" spans="1:7">
      <c r="A47" s="48"/>
      <c r="B47" s="31" t="s">
        <v>103</v>
      </c>
      <c r="C47" s="78"/>
      <c r="D47" s="39"/>
      <c r="E47" s="40">
        <v>0.05</v>
      </c>
      <c r="F47" s="51">
        <f>F45*E47</f>
        <v>842759.9375</v>
      </c>
      <c r="G47" s="41"/>
    </row>
    <row r="48" spans="1:7">
      <c r="A48" s="48"/>
      <c r="B48" s="31" t="s">
        <v>104</v>
      </c>
      <c r="C48" s="78"/>
      <c r="D48" s="39"/>
      <c r="E48" s="40">
        <v>0.01</v>
      </c>
      <c r="F48" s="51">
        <f>F45*E48</f>
        <v>168551.98750000002</v>
      </c>
      <c r="G48" s="61" t="s">
        <v>105</v>
      </c>
    </row>
    <row r="49" spans="1:7">
      <c r="A49" s="48"/>
      <c r="B49" s="31" t="s">
        <v>106</v>
      </c>
      <c r="C49" s="78"/>
      <c r="D49" s="39"/>
      <c r="E49" s="40">
        <v>1.7999999999999999E-2</v>
      </c>
      <c r="F49" s="51">
        <f>F45*E49</f>
        <v>303393.57749999996</v>
      </c>
      <c r="G49" s="41"/>
    </row>
    <row r="50" spans="1:7" ht="15" thickBot="1">
      <c r="A50" s="49"/>
      <c r="B50" s="56" t="s">
        <v>107</v>
      </c>
      <c r="C50" s="57"/>
      <c r="D50" s="57"/>
      <c r="E50" s="58"/>
      <c r="F50" s="60">
        <f>SUM(F45:F49)</f>
        <v>18675560.215</v>
      </c>
      <c r="G50" s="79" t="s">
        <v>108</v>
      </c>
    </row>
  </sheetData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980b2c76-4eb4-4926-991a-bb246786b55e">
      <Terms xmlns="http://schemas.microsoft.com/office/infopath/2007/PartnerControls"/>
    </TaxKeywordTaxHTField>
    <LikesCount xmlns="http://schemas.microsoft.com/sharepoint/v3" xsi:nil="true"/>
    <MMSourceID xmlns="980b2c76-4eb4-4926-991a-bb246786b55e" xsi:nil="true"/>
    <MM_CheckApproveVersion xmlns="8043c280-e672-43f5-886c-af9cae53c7c4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MM_CheckApproveStatus xmlns="8043c280-e672-43f5-886c-af9cae53c7c4" xsi:nil="true"/>
    <TaxCatchAll xmlns="980b2c76-4eb4-4926-991a-bb246786b55e" xsi:nil="true"/>
    <RatedBy xmlns="http://schemas.microsoft.com/sharepoint/v3">
      <UserInfo>
        <DisplayName/>
        <AccountId xsi:nil="true"/>
        <AccountType/>
      </UserInfo>
    </RatedBy>
    <_dlc_DocId xmlns="980b2c76-4eb4-4926-991a-bb246786b55e">bf-06882-585411787-10</_dlc_DocId>
    <_dlc_DocIdUrl xmlns="980b2c76-4eb4-4926-991a-bb246786b55e">
      <Url>https://mottmac.sharepoint.com/teams/bf-06882/_layouts/15/DocIdRedir.aspx?ID=bf-06882-585411787-10</Url>
      <Description>bf-06882-585411787-10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am Document" ma:contentTypeID="0x0101007BD61AFCC8A643B8924AB3F7EE18260103003E58F1E3B4F7D74999F5EED59119116C" ma:contentTypeVersion="4" ma:contentTypeDescription="Base content type for business function documents" ma:contentTypeScope="" ma:versionID="9026f61ceb1236173aa94f24eba63c7c">
  <xsd:schema xmlns:xsd="http://www.w3.org/2001/XMLSchema" xmlns:xs="http://www.w3.org/2001/XMLSchema" xmlns:p="http://schemas.microsoft.com/office/2006/metadata/properties" xmlns:ns1="http://schemas.microsoft.com/sharepoint/v3" xmlns:ns2="980b2c76-4eb4-4926-991a-bb246786b55e" xmlns:ns3="8043c280-e672-43f5-886c-af9cae53c7c4" targetNamespace="http://schemas.microsoft.com/office/2006/metadata/properties" ma:root="true" ma:fieldsID="d2de2366394f63015e78fed7ad4c6331" ns1:_="" ns2:_="" ns3:_="">
    <xsd:import namespace="http://schemas.microsoft.com/sharepoint/v3"/>
    <xsd:import namespace="980b2c76-4eb4-4926-991a-bb246786b55e"/>
    <xsd:import namespace="8043c280-e672-43f5-886c-af9cae53c7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TaxKeywordTaxHTFiel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MMSourceID" minOccurs="0"/>
                <xsd:element ref="ns3:MM_CheckApproveStatus" minOccurs="0"/>
                <xsd:element ref="ns3:MM_CheckApprove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5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9" nillable="true" ma:displayName="Number of Likes" ma:internalName="LikesCount">
      <xsd:simpleType>
        <xsd:restriction base="dms:Unknown"/>
      </xsd:simpleType>
    </xsd:element>
    <xsd:element name="LikedBy" ma:index="2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2c76-4eb4-4926-991a-bb246786b55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6fa521d0-4e49-4cfd-b2e0-150615858119}" ma:internalName="TaxCatchAll" ma:showField="CatchAllData" ma:web="defe39d8-afdc-4fd7-bc22-7c4372335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6fa521d0-4e49-4cfd-b2e0-150615858119}" ma:internalName="TaxCatchAllLabel" ma:readOnly="true" ma:showField="CatchAllDataLabel" ma:web="defe39d8-afdc-4fd7-bc22-7c4372335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3bee4c5c-8f43-4f7f-9637-07f983ecca3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MMSourceID" ma:index="21" nillable="true" ma:displayName="MM Source ID" ma:description="Used for source searches" ma:internalName="MMSource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3c280-e672-43f5-886c-af9cae53c7c4" elementFormDefault="qualified">
    <xsd:import namespace="http://schemas.microsoft.com/office/2006/documentManagement/types"/>
    <xsd:import namespace="http://schemas.microsoft.com/office/infopath/2007/PartnerControls"/>
    <xsd:element name="MM_CheckApproveStatus" ma:index="22" nillable="true" ma:displayName="Check &amp; approve" ma:description="Document Action Check &amp; Approve status" ma:internalName="MM_CheckApproveStatus">
      <xsd:simpleType>
        <xsd:restriction base="dms:Text">
          <xsd:maxLength value="255"/>
        </xsd:restriction>
      </xsd:simpleType>
    </xsd:element>
    <xsd:element name="MM_CheckApproveVersion" ma:index="23" nillable="true" ma:displayName="Check &amp; approve version" ma:description="Document Action Check &amp; Approve version" ma:internalName="MM_CheckApprove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3bee4c5c-8f43-4f7f-9637-07f983ecca3d" ContentTypeId="0x0101007BD61AFCC8A643B8924AB3F7EE18260103" PreviousValue="false" LastSyncTimeStamp="2024-01-08T14:29:51.423Z"/>
</file>

<file path=customXml/itemProps1.xml><?xml version="1.0" encoding="utf-8"?>
<ds:datastoreItem xmlns:ds="http://schemas.openxmlformats.org/officeDocument/2006/customXml" ds:itemID="{13D1CF23-6C5F-4F1D-829B-04C3844C7B9E}"/>
</file>

<file path=customXml/itemProps2.xml><?xml version="1.0" encoding="utf-8"?>
<ds:datastoreItem xmlns:ds="http://schemas.openxmlformats.org/officeDocument/2006/customXml" ds:itemID="{FDA8CE55-B802-4724-AB9A-D0E6335F506F}"/>
</file>

<file path=customXml/itemProps3.xml><?xml version="1.0" encoding="utf-8"?>
<ds:datastoreItem xmlns:ds="http://schemas.openxmlformats.org/officeDocument/2006/customXml" ds:itemID="{B925682C-4785-4B75-9F34-7D589A82B571}"/>
</file>

<file path=customXml/itemProps4.xml><?xml version="1.0" encoding="utf-8"?>
<ds:datastoreItem xmlns:ds="http://schemas.openxmlformats.org/officeDocument/2006/customXml" ds:itemID="{E0C7F95D-7659-471E-A2E0-70352D04C52B}"/>
</file>

<file path=customXml/itemProps5.xml><?xml version="1.0" encoding="utf-8"?>
<ds:datastoreItem xmlns:ds="http://schemas.openxmlformats.org/officeDocument/2006/customXml" ds:itemID="{200A69E4-6442-4AFE-BBA8-84FDA6EF6C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LaGreca</dc:creator>
  <cp:keywords/>
  <dc:description/>
  <cp:lastModifiedBy>Allison McAuliffe</cp:lastModifiedBy>
  <cp:revision/>
  <dcterms:created xsi:type="dcterms:W3CDTF">2015-06-05T18:17:20Z</dcterms:created>
  <dcterms:modified xsi:type="dcterms:W3CDTF">2024-05-24T13:59:42Z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0x0101007BD61AFCC8A643B8924AB3F7EE18260103003E58F1E3B4F7D74999F5EED59119116C</vt:lpwstr>
  </property>
  <property fmtid="{D5CDD505-2E9C-101B-9397-08002B2CF9AE}" pid="3" name="_dlc_DocIdItemGuid">
    <vt:lpwstr>51019542-80d7-413f-97e1-ece965e1e50d</vt:lpwstr>
  </property>
  <property fmtid="{D5CDD505-2E9C-101B-9397-08002B2CF9AE}" pid="4" name="TaxKeyword">
    <vt:lpwstr/>
  </property>
</Properties>
</file>